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8194C7FF-30DB-4B50-B0D2-72E0FB94EC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definedNames>
    <definedName name="мощность">Лист1!$M$38:$M$49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C6" i="1" s="1"/>
  <c r="E20" i="1" l="1"/>
  <c r="B20" i="1" s="1"/>
  <c r="E25" i="1"/>
  <c r="B25" i="1" s="1"/>
  <c r="E21" i="1"/>
  <c r="B21" i="1" s="1"/>
  <c r="E22" i="1"/>
  <c r="B22" i="1" s="1"/>
  <c r="I17" i="1"/>
  <c r="H17" i="1" s="1"/>
  <c r="I16" i="1"/>
  <c r="H16" i="1" s="1"/>
  <c r="I15" i="1"/>
  <c r="H15" i="1" s="1"/>
  <c r="I14" i="1"/>
  <c r="H14" i="1" s="1"/>
  <c r="I13" i="1"/>
  <c r="H13" i="1" s="1"/>
  <c r="I12" i="1"/>
  <c r="H12" i="1" s="1"/>
  <c r="G12" i="1" l="1"/>
  <c r="G13" i="1"/>
  <c r="G17" i="1"/>
  <c r="G16" i="1"/>
  <c r="G14" i="1"/>
  <c r="G15" i="1"/>
  <c r="J13" i="1"/>
  <c r="C13" i="1" s="1"/>
  <c r="J12" i="1"/>
  <c r="C12" i="1" s="1"/>
  <c r="J17" i="1"/>
  <c r="C17" i="1" s="1"/>
  <c r="J16" i="1"/>
  <c r="C16" i="1" s="1"/>
  <c r="J15" i="1"/>
  <c r="C15" i="1" s="1"/>
  <c r="J14" i="1"/>
  <c r="C14" i="1" s="1"/>
  <c r="D15" i="1" l="1"/>
  <c r="D16" i="1"/>
  <c r="E16" i="1" s="1"/>
  <c r="D14" i="1"/>
  <c r="D12" i="1" l="1"/>
  <c r="E12" i="1" s="1"/>
  <c r="D13" i="1"/>
  <c r="E13" i="1" s="1"/>
  <c r="D17" i="1"/>
  <c r="E17" i="1" s="1"/>
  <c r="B15" i="1"/>
  <c r="B17" i="1"/>
  <c r="B16" i="1"/>
  <c r="B13" i="1"/>
  <c r="B14" i="1"/>
  <c r="B12" i="1"/>
</calcChain>
</file>

<file path=xl/sharedStrings.xml><?xml version="1.0" encoding="utf-8"?>
<sst xmlns="http://schemas.openxmlformats.org/spreadsheetml/2006/main" count="65" uniqueCount="51">
  <si>
    <t>теплый</t>
  </si>
  <si>
    <t>100 ватт</t>
  </si>
  <si>
    <t>нейтральный</t>
  </si>
  <si>
    <t>60 ватт</t>
  </si>
  <si>
    <t>холодный</t>
  </si>
  <si>
    <t>100ватт</t>
  </si>
  <si>
    <t>36 ватт</t>
  </si>
  <si>
    <t xml:space="preserve">артикул </t>
  </si>
  <si>
    <t xml:space="preserve">артикул ленты LED </t>
  </si>
  <si>
    <t>мощность LED ленты на 1 м.п.</t>
  </si>
  <si>
    <t>цвет свечения  LED ленты</t>
  </si>
  <si>
    <t>130379</t>
  </si>
  <si>
    <t>130380</t>
  </si>
  <si>
    <t>130381</t>
  </si>
  <si>
    <t>92146</t>
  </si>
  <si>
    <t>92145</t>
  </si>
  <si>
    <t>92144</t>
  </si>
  <si>
    <t xml:space="preserve"> ватт</t>
  </si>
  <si>
    <t>Вт/м.п.</t>
  </si>
  <si>
    <t xml:space="preserve"> мощность трансформатора</t>
  </si>
  <si>
    <t>введіть необхідну кількість метрів LED стрічки :</t>
  </si>
  <si>
    <t>метрів</t>
  </si>
  <si>
    <r>
      <t xml:space="preserve">загальна розрахункова потужність LED стрічки з урахуванням запасу 20%:
</t>
    </r>
    <r>
      <rPr>
        <sz val="11"/>
        <color rgb="FFFF0000"/>
        <rFont val="Calibri"/>
        <family val="2"/>
        <charset val="204"/>
        <scheme val="minor"/>
      </rPr>
      <t>*довжина стрічки на один блок живлення до 5 м.п.</t>
    </r>
  </si>
  <si>
    <t xml:space="preserve">мінімальна потужність трансформатора 12 вольт = 36ватт   </t>
  </si>
  <si>
    <t xml:space="preserve">максимальна потужність трансформатора 12 вольт = 100ватт </t>
  </si>
  <si>
    <t>варіанти трансформаторів для підключення обраної LED стрічки</t>
  </si>
  <si>
    <t>кіл-ть</t>
  </si>
  <si>
    <t>підключення</t>
  </si>
  <si>
    <t>пропозиція LED стрічки за вибраними параметрами з асортименту</t>
  </si>
  <si>
    <t>Блок живлення  для LED стрічки 12V 100W IP20</t>
  </si>
  <si>
    <t>Блок живлення для LED стрічки 12V 36W IP20</t>
  </si>
  <si>
    <t>Блок живлення для LED стрічки 12V 60W IP20</t>
  </si>
  <si>
    <t>Блок живлення STICK BPLS-36-12 12V 36W IP20 алюміній</t>
  </si>
  <si>
    <t>Блок живлення STICK BPLS-60-12 12V 60W IP20 алюміній</t>
  </si>
  <si>
    <t>Блок живлення STICK LTR-72-12 12V 72W IP20 алюміній</t>
  </si>
  <si>
    <t>оберить зі списку потужність LED стрічки на 1 м.п.:</t>
  </si>
  <si>
    <t>Стрічка LED SMD2835-60L-8мм (неізол.) IP20 W (білий холодний)</t>
  </si>
  <si>
    <t>Стрічка LED SMD5630-60L-10мм (неізол.) IP20 W (білий холодний)</t>
  </si>
  <si>
    <t xml:space="preserve"> Стрічка LED SMD2835-120L-V3-1500Lm/m 8мм (неізол.) IP20 CW (білий холодний)</t>
  </si>
  <si>
    <t>Стрічка LED SMD2835-120L-V2-915Lm/m 8мм (неізол.) IP20 CW (білий холодний)</t>
  </si>
  <si>
    <t>Стрічка LED SMD2835-60L-8мм (неізол.) IP20 WW (білий теплий)</t>
  </si>
  <si>
    <t>Стрічка LED SMD5050-60L-10мм (ізол.) IP65 WW (білий теплий)</t>
  </si>
  <si>
    <t>Стрічка LED SMD5730-60L-10мм (неізол.) IP20 W (білий теплий)</t>
  </si>
  <si>
    <t>Стрічка LED SMD2835-120L-V3 1500Lm/m 8мм (неізол.) IP20 NW (білий нейтральний)</t>
  </si>
  <si>
    <t>Стрічка LED SMD3528-120L- 8мм (неізол.) IP20 NW (білий нейтральний)</t>
  </si>
  <si>
    <t>Стрічка LED SMD2835-120L-V2-915Lm/m 8мм (неізол.) IP20 NW (білий нейтральний)</t>
  </si>
  <si>
    <t>пропозиція електричного проводу для монтажу схем за параметрами з асортименту</t>
  </si>
  <si>
    <t>провід електричний мідний ШВВП 2х0,5 мм.кв білий</t>
  </si>
  <si>
    <t>провід електричний мідний ШВВП 2х0,75 мм.кв білий</t>
  </si>
  <si>
    <t>провід електричний мідний ШВВП 2х1,0 мм.кв білий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</si>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</sst>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Bahnschrift SemiBold Condensed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Bahnschrift Condensed"/>
      <family val="2"/>
      <charset val="204"/>
    </font>
    <font>
      <sz val="11"/>
      <color theme="1"/>
      <name val="Bahnschrift Light Condensed"/>
      <family val="2"/>
      <charset val="204"/>
    </font>
    <font>
      <sz val="11"/>
      <color rgb="FFFF0000"/>
      <name val="Bahnschrift Light Condensed"/>
      <family val="2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9EDF7"/>
        <bgColor indexed="64"/>
      </patternFill>
    </fill>
    <fill>
      <patternFill patternType="solid">
        <fgColor rgb="FFFFF6DD"/>
        <bgColor indexed="64"/>
      </patternFill>
    </fill>
    <fill>
      <patternFill patternType="solid">
        <fgColor rgb="FFF2F8EE"/>
        <bgColor indexed="64"/>
      </patternFill>
    </fill>
    <fill>
      <patternFill patternType="solid">
        <fgColor rgb="FFFEF8F4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top"/>
    </xf>
    <xf numFmtId="0" fontId="0" fillId="0" borderId="9" xfId="0" applyBorder="1" applyAlignment="1">
      <alignment vertical="top"/>
    </xf>
    <xf numFmtId="0" fontId="0" fillId="0" borderId="1" xfId="0" applyBorder="1" applyAlignment="1">
      <alignment horizontal="left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0" xfId="0" applyProtection="1">
      <protection hidden="1"/>
    </xf>
    <xf numFmtId="0" fontId="0" fillId="6" borderId="7" xfId="0" applyFill="1" applyBorder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0" fontId="0" fillId="3" borderId="8" xfId="0" applyFill="1" applyBorder="1" applyAlignment="1" applyProtection="1">
      <alignment horizontal="center" vertical="center"/>
      <protection hidden="1"/>
    </xf>
    <xf numFmtId="0" fontId="0" fillId="7" borderId="7" xfId="0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 horizontal="right"/>
      <protection hidden="1"/>
    </xf>
    <xf numFmtId="2" fontId="0" fillId="0" borderId="0" xfId="0" applyNumberFormat="1"/>
    <xf numFmtId="0" fontId="5" fillId="6" borderId="7" xfId="0" applyFont="1" applyFill="1" applyBorder="1" applyAlignment="1" applyProtection="1">
      <alignment vertical="top"/>
      <protection hidden="1"/>
    </xf>
    <xf numFmtId="0" fontId="5" fillId="3" borderId="7" xfId="0" applyFont="1" applyFill="1" applyBorder="1" applyAlignment="1" applyProtection="1">
      <alignment vertical="top"/>
      <protection hidden="1"/>
    </xf>
    <xf numFmtId="0" fontId="5" fillId="3" borderId="8" xfId="0" applyFont="1" applyFill="1" applyBorder="1" applyAlignment="1" applyProtection="1">
      <alignment vertical="top"/>
      <protection hidden="1"/>
    </xf>
    <xf numFmtId="0" fontId="5" fillId="7" borderId="7" xfId="0" applyFont="1" applyFill="1" applyBorder="1" applyAlignment="1" applyProtection="1">
      <alignment vertical="top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18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8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 hidden="1"/>
    </xf>
    <xf numFmtId="0" fontId="0" fillId="14" borderId="1" xfId="0" applyFill="1" applyBorder="1" applyAlignment="1" applyProtection="1">
      <alignment horizontal="center"/>
      <protection hidden="1"/>
    </xf>
    <xf numFmtId="0" fontId="0" fillId="14" borderId="1" xfId="0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 wrapText="1"/>
      <protection hidden="1"/>
    </xf>
    <xf numFmtId="2" fontId="7" fillId="9" borderId="1" xfId="0" applyNumberFormat="1" applyFont="1" applyFill="1" applyBorder="1" applyAlignment="1" applyProtection="1">
      <alignment horizontal="center" vertical="center"/>
      <protection hidden="1"/>
    </xf>
    <xf numFmtId="0" fontId="11" fillId="10" borderId="6" xfId="0" applyFont="1" applyFill="1" applyBorder="1" applyAlignment="1" applyProtection="1">
      <alignment horizontal="center" vertical="center"/>
      <protection hidden="1"/>
    </xf>
    <xf numFmtId="0" fontId="11" fillId="9" borderId="6" xfId="0" applyFont="1" applyFill="1" applyBorder="1" applyAlignment="1" applyProtection="1">
      <alignment horizontal="center" vertical="center"/>
      <protection hidden="1"/>
    </xf>
    <xf numFmtId="0" fontId="11" fillId="9" borderId="5" xfId="0" applyFont="1" applyFill="1" applyBorder="1" applyAlignment="1" applyProtection="1">
      <alignment horizontal="center"/>
      <protection hidden="1"/>
    </xf>
    <xf numFmtId="0" fontId="11" fillId="9" borderId="6" xfId="0" applyFont="1" applyFill="1" applyBorder="1" applyAlignment="1" applyProtection="1">
      <alignment horizontal="center"/>
      <protection hidden="1"/>
    </xf>
    <xf numFmtId="0" fontId="10" fillId="14" borderId="20" xfId="0" applyFont="1" applyFill="1" applyBorder="1" applyAlignment="1" applyProtection="1">
      <alignment horizontal="center" vertical="center"/>
      <protection hidden="1"/>
    </xf>
    <xf numFmtId="0" fontId="0" fillId="14" borderId="21" xfId="0" applyFill="1" applyBorder="1" applyAlignment="1" applyProtection="1">
      <alignment horizontal="center"/>
      <protection hidden="1"/>
    </xf>
    <xf numFmtId="0" fontId="0" fillId="14" borderId="21" xfId="0" applyFill="1" applyBorder="1" applyAlignment="1" applyProtection="1">
      <alignment horizontal="center" vertical="center"/>
      <protection hidden="1"/>
    </xf>
    <xf numFmtId="0" fontId="10" fillId="14" borderId="36" xfId="0" applyFont="1" applyFill="1" applyBorder="1" applyAlignment="1" applyProtection="1">
      <alignment horizontal="center" vertical="center"/>
      <protection hidden="1"/>
    </xf>
    <xf numFmtId="0" fontId="10" fillId="14" borderId="22" xfId="0" applyFont="1" applyFill="1" applyBorder="1" applyAlignment="1" applyProtection="1">
      <alignment horizontal="center" vertical="center"/>
      <protection hidden="1"/>
    </xf>
    <xf numFmtId="0" fontId="0" fillId="14" borderId="23" xfId="0" applyFill="1" applyBorder="1" applyAlignment="1" applyProtection="1">
      <alignment horizontal="center"/>
      <protection hidden="1"/>
    </xf>
    <xf numFmtId="0" fontId="0" fillId="14" borderId="23" xfId="0" applyFill="1" applyBorder="1" applyAlignment="1" applyProtection="1">
      <alignment horizontal="center" vertical="center"/>
      <protection hidden="1"/>
    </xf>
    <xf numFmtId="0" fontId="11" fillId="9" borderId="27" xfId="0" applyFont="1" applyFill="1" applyBorder="1" applyAlignment="1" applyProtection="1">
      <alignment horizontal="center" vertical="center" wrapText="1"/>
      <protection hidden="1"/>
    </xf>
    <xf numFmtId="0" fontId="0" fillId="7" borderId="3" xfId="0" applyFill="1" applyBorder="1" applyAlignment="1" applyProtection="1">
      <alignment horizontal="center"/>
      <protection hidden="1"/>
    </xf>
    <xf numFmtId="2" fontId="9" fillId="2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Protection="1">
      <protection hidden="1"/>
    </xf>
    <xf numFmtId="0" fontId="5" fillId="0" borderId="0" xfId="0" applyFont="1" applyProtection="1">
      <protection hidden="1"/>
    </xf>
    <xf numFmtId="0" fontId="0" fillId="7" borderId="2" xfId="0" applyFill="1" applyBorder="1" applyAlignment="1" applyProtection="1">
      <alignment horizontal="center"/>
      <protection hidden="1"/>
    </xf>
    <xf numFmtId="0" fontId="0" fillId="7" borderId="3" xfId="0" quotePrefix="1" applyFill="1" applyBorder="1" applyAlignment="1" applyProtection="1">
      <alignment horizontal="center"/>
      <protection hidden="1"/>
    </xf>
    <xf numFmtId="0" fontId="0" fillId="7" borderId="4" xfId="0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11" borderId="2" xfId="0" applyFill="1" applyBorder="1" applyAlignment="1" applyProtection="1">
      <alignment horizontal="center"/>
      <protection hidden="1"/>
    </xf>
    <xf numFmtId="0" fontId="0" fillId="12" borderId="3" xfId="0" applyFill="1" applyBorder="1" applyAlignment="1" applyProtection="1">
      <alignment horizontal="center"/>
      <protection hidden="1"/>
    </xf>
    <xf numFmtId="0" fontId="0" fillId="13" borderId="4" xfId="0" applyFill="1" applyBorder="1" applyAlignment="1" applyProtection="1">
      <alignment horizontal="center"/>
      <protection hidden="1"/>
    </xf>
    <xf numFmtId="0" fontId="0" fillId="8" borderId="26" xfId="0" applyFill="1" applyBorder="1" applyAlignment="1" applyProtection="1">
      <alignment horizontal="center"/>
      <protection hidden="1"/>
    </xf>
    <xf numFmtId="0" fontId="10" fillId="8" borderId="24" xfId="0" applyFont="1" applyFill="1" applyBorder="1" applyAlignment="1" applyProtection="1">
      <alignment horizontal="center"/>
      <protection hidden="1"/>
    </xf>
    <xf numFmtId="0" fontId="10" fillId="8" borderId="25" xfId="0" applyFont="1" applyFill="1" applyBorder="1" applyAlignment="1" applyProtection="1">
      <alignment horizontal="center"/>
      <protection hidden="1"/>
    </xf>
    <xf numFmtId="0" fontId="11" fillId="9" borderId="28" xfId="0" applyFont="1" applyFill="1" applyBorder="1" applyAlignment="1" applyProtection="1">
      <alignment horizontal="center" vertical="center"/>
      <protection hidden="1"/>
    </xf>
    <xf numFmtId="0" fontId="11" fillId="9" borderId="29" xfId="0" applyFont="1" applyFill="1" applyBorder="1" applyAlignment="1" applyProtection="1">
      <alignment horizontal="center" vertical="center"/>
      <protection hidden="1"/>
    </xf>
    <xf numFmtId="0" fontId="11" fillId="9" borderId="30" xfId="0" applyFont="1" applyFill="1" applyBorder="1" applyAlignment="1" applyProtection="1">
      <alignment horizontal="center" vertical="center"/>
      <protection hidden="1"/>
    </xf>
    <xf numFmtId="0" fontId="10" fillId="11" borderId="31" xfId="0" applyFont="1" applyFill="1" applyBorder="1" applyAlignment="1" applyProtection="1">
      <alignment horizontal="center"/>
      <protection hidden="1"/>
    </xf>
    <xf numFmtId="0" fontId="10" fillId="11" borderId="32" xfId="0" applyFont="1" applyFill="1" applyBorder="1" applyAlignment="1" applyProtection="1">
      <alignment horizontal="center"/>
      <protection hidden="1"/>
    </xf>
    <xf numFmtId="0" fontId="10" fillId="11" borderId="18" xfId="0" applyFont="1" applyFill="1" applyBorder="1" applyAlignment="1" applyProtection="1">
      <alignment horizontal="center"/>
      <protection hidden="1"/>
    </xf>
    <xf numFmtId="0" fontId="10" fillId="12" borderId="33" xfId="0" applyFont="1" applyFill="1" applyBorder="1" applyAlignment="1" applyProtection="1">
      <alignment horizontal="center"/>
      <protection hidden="1"/>
    </xf>
    <xf numFmtId="0" fontId="10" fillId="12" borderId="19" xfId="0" applyFont="1" applyFill="1" applyBorder="1" applyAlignment="1" applyProtection="1">
      <alignment horizontal="center"/>
      <protection hidden="1"/>
    </xf>
    <xf numFmtId="0" fontId="10" fillId="12" borderId="12" xfId="0" applyFont="1" applyFill="1" applyBorder="1" applyAlignment="1" applyProtection="1">
      <alignment horizontal="center"/>
      <protection hidden="1"/>
    </xf>
    <xf numFmtId="0" fontId="10" fillId="13" borderId="34" xfId="0" applyFont="1" applyFill="1" applyBorder="1" applyAlignment="1" applyProtection="1">
      <alignment horizontal="center"/>
      <protection hidden="1"/>
    </xf>
    <xf numFmtId="0" fontId="10" fillId="13" borderId="35" xfId="0" applyFont="1" applyFill="1" applyBorder="1" applyAlignment="1" applyProtection="1">
      <alignment horizontal="center"/>
      <protection hidden="1"/>
    </xf>
    <xf numFmtId="0" fontId="10" fillId="13" borderId="13" xfId="0" applyFont="1" applyFill="1" applyBorder="1" applyAlignment="1" applyProtection="1">
      <alignment horizontal="center"/>
      <protection hidden="1"/>
    </xf>
    <xf numFmtId="0" fontId="11" fillId="10" borderId="27" xfId="0" applyFont="1" applyFill="1" applyBorder="1" applyAlignment="1" applyProtection="1">
      <alignment horizontal="center" vertical="center"/>
      <protection hidden="1"/>
    </xf>
    <xf numFmtId="0" fontId="11" fillId="10" borderId="5" xfId="0" applyFont="1" applyFill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EF8F4"/>
      <color rgb="FFF2F8EE"/>
      <color rgb="FFFFF6DD"/>
      <color rgb="FFE9E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15" dropStyle="combo" dx="16" fmlaLink="$L$6" fmlaRange="$M$38:$M$49" sel="4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4600575</xdr:colOff>
          <xdr:row>3</xdr:row>
          <xdr:rowOff>0</xdr:rowOff>
        </xdr:from>
        <xdr:to>
          <xdr:col>2</xdr:col>
          <xdr:colOff>1066800</xdr:colOff>
          <xdr:row>3</xdr:row>
          <xdr:rowOff>228600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571500</xdr:colOff>
      <xdr:row>26</xdr:row>
      <xdr:rowOff>9525</xdr:rowOff>
    </xdr:from>
    <xdr:to>
      <xdr:col>4</xdr:col>
      <xdr:colOff>457200</xdr:colOff>
      <xdr:row>40</xdr:row>
      <xdr:rowOff>76200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953000"/>
          <a:ext cx="6096000" cy="297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2"/>
  <sheetViews>
    <sheetView showGridLines="0" tabSelected="1" zoomScaleNormal="100" workbookViewId="0">
      <selection activeCell="R9" sqref="R9"/>
    </sheetView>
  </sheetViews>
  <sheetFormatPr defaultRowHeight="15" x14ac:dyDescent="0.25"/>
  <cols>
    <col min="1" max="1" width="4.5703125" style="12" customWidth="1"/>
    <col min="2" max="2" width="68.28515625" style="12" bestFit="1" customWidth="1"/>
    <col min="3" max="3" width="16.28515625" style="12" customWidth="1"/>
    <col min="4" max="4" width="8.5703125" style="12" bestFit="1" customWidth="1"/>
    <col min="5" max="5" width="14.28515625" style="12" bestFit="1" customWidth="1"/>
    <col min="6" max="6" width="30.42578125" customWidth="1"/>
    <col min="7" max="7" width="2" hidden="1" customWidth="1"/>
    <col min="8" max="9" width="4.5703125" hidden="1" customWidth="1"/>
    <col min="10" max="10" width="6" hidden="1" customWidth="1"/>
    <col min="11" max="11" width="4" hidden="1" customWidth="1"/>
    <col min="12" max="12" width="52.28515625" hidden="1" customWidth="1"/>
    <col min="13" max="13" width="28.5703125" hidden="1" customWidth="1"/>
    <col min="14" max="14" width="24.5703125" hidden="1" customWidth="1"/>
    <col min="15" max="15" width="24.85546875" hidden="1" customWidth="1"/>
    <col min="16" max="16" width="9.5703125" hidden="1" customWidth="1"/>
    <col min="17" max="17" width="9.140625" hidden="1" customWidth="1"/>
    <col min="18" max="29" width="9.140625" customWidth="1"/>
  </cols>
  <sheetData>
    <row r="1" spans="2:13" ht="8.25" customHeight="1" x14ac:dyDescent="0.25"/>
    <row r="2" spans="2:13" ht="18" customHeight="1" x14ac:dyDescent="0.25">
      <c r="B2" s="18" t="s">
        <v>20</v>
      </c>
      <c r="C2" s="65">
        <v>3</v>
      </c>
      <c r="D2" s="41" t="s">
        <v>21</v>
      </c>
    </row>
    <row r="3" spans="2:13" ht="6.75" customHeight="1" x14ac:dyDescent="0.25">
      <c r="D3" s="40"/>
    </row>
    <row r="4" spans="2:13" ht="19.5" customHeight="1" x14ac:dyDescent="0.35">
      <c r="B4" s="19" t="s">
        <v>35</v>
      </c>
      <c r="C4" s="66"/>
      <c r="D4" s="40" t="s">
        <v>18</v>
      </c>
      <c r="L4" s="47">
        <f>INDEX(мощность,L6)</f>
        <v>9</v>
      </c>
    </row>
    <row r="5" spans="2:13" ht="8.25" customHeight="1" x14ac:dyDescent="0.25">
      <c r="D5" s="40"/>
    </row>
    <row r="6" spans="2:13" ht="29.25" x14ac:dyDescent="0.25">
      <c r="B6" s="50" t="s">
        <v>22</v>
      </c>
      <c r="C6" s="51">
        <f>C2*L4*1.2</f>
        <v>32.4</v>
      </c>
      <c r="D6" s="40" t="s">
        <v>17</v>
      </c>
      <c r="L6" s="46">
        <v>4</v>
      </c>
    </row>
    <row r="7" spans="2:13" ht="8.25" customHeight="1" x14ac:dyDescent="0.25"/>
    <row r="8" spans="2:13" x14ac:dyDescent="0.25">
      <c r="B8" s="67" t="s">
        <v>23</v>
      </c>
    </row>
    <row r="9" spans="2:13" x14ac:dyDescent="0.25">
      <c r="B9" s="67" t="s">
        <v>24</v>
      </c>
    </row>
    <row r="10" spans="2:13" ht="8.25" customHeight="1" thickBot="1" x14ac:dyDescent="0.3"/>
    <row r="11" spans="2:13" ht="17.25" customHeight="1" thickBot="1" x14ac:dyDescent="0.3">
      <c r="B11" s="63" t="s">
        <v>25</v>
      </c>
      <c r="C11" s="54" t="s">
        <v>7</v>
      </c>
      <c r="D11" s="54" t="s">
        <v>26</v>
      </c>
      <c r="E11" s="55" t="s">
        <v>27</v>
      </c>
    </row>
    <row r="12" spans="2:13" x14ac:dyDescent="0.25">
      <c r="B12" s="56" t="str">
        <f>IF(C12=" "," ",VLOOKUP(36,K30:L32,2,FALSE))</f>
        <v>Блок живлення STICK BPLS-36-12 12V 36W IP20 алюміній</v>
      </c>
      <c r="C12" s="57" t="str">
        <f>IF(J12&lt;36,VLOOKUP(36,N30:O32,2,FALSE)," ")</f>
        <v>130379</v>
      </c>
      <c r="D12" s="58">
        <f>IF(C12=" "," ",G12)</f>
        <v>1</v>
      </c>
      <c r="E12" s="68" t="str">
        <f>IF(D12=" "," ",IF(D12=1,"СХЕМА 1","СХЕМА 2"))</f>
        <v>СХЕМА 1</v>
      </c>
      <c r="F12" s="42"/>
      <c r="G12">
        <f>IF(C6&lt;36,1,H12)</f>
        <v>1</v>
      </c>
      <c r="H12" s="20">
        <f t="shared" ref="H12:H17" si="0">ROUNDUP(I12,0)</f>
        <v>1</v>
      </c>
      <c r="I12" s="20">
        <f>C2/5</f>
        <v>0.6</v>
      </c>
      <c r="J12">
        <f>C6/H12</f>
        <v>32.4</v>
      </c>
      <c r="L12" t="s">
        <v>47</v>
      </c>
      <c r="M12" s="45">
        <v>130375</v>
      </c>
    </row>
    <row r="13" spans="2:13" x14ac:dyDescent="0.25">
      <c r="B13" s="59" t="str">
        <f>IF(C13=" "," ",VLOOKUP(36,K33:L35,2,FALSE))</f>
        <v>Блок живлення для LED стрічки 12V 36W IP20</v>
      </c>
      <c r="C13" s="48" t="str">
        <f>IF(J13&lt;36,VLOOKUP(36,N33:O35,2,FALSE)," ")</f>
        <v>92145</v>
      </c>
      <c r="D13" s="49">
        <f t="shared" ref="D13:D17" si="1">IF(C13=" "," ",G13)</f>
        <v>1</v>
      </c>
      <c r="E13" s="64" t="str">
        <f t="shared" ref="E13:E17" si="2">IF(D13=" "," ",IF(D13=1,"СХЕМА 1","СХЕМА 2"))</f>
        <v>СХЕМА 1</v>
      </c>
      <c r="G13">
        <f>IF(C6&lt;36,1,H13)</f>
        <v>1</v>
      </c>
      <c r="H13" s="20">
        <f t="shared" si="0"/>
        <v>1</v>
      </c>
      <c r="I13" s="20">
        <f>C2/5</f>
        <v>0.6</v>
      </c>
      <c r="J13">
        <f>C6/H13</f>
        <v>32.4</v>
      </c>
      <c r="L13" t="s">
        <v>48</v>
      </c>
      <c r="M13" s="45">
        <v>130376</v>
      </c>
    </row>
    <row r="14" spans="2:13" x14ac:dyDescent="0.25">
      <c r="B14" s="59" t="str">
        <f>IF(C14=" "," ",VLOOKUP(60,K30:L32,2,FALSE))</f>
        <v>Блок живлення STICK BPLS-60-12 12V 60W IP20 алюміній</v>
      </c>
      <c r="C14" s="48" t="str">
        <f>IF(J14&lt;60,VLOOKUP(60,N30:O32,2,FALSE)," ")</f>
        <v>130380</v>
      </c>
      <c r="D14" s="49">
        <f t="shared" si="1"/>
        <v>1</v>
      </c>
      <c r="E14" s="69" t="s">
        <v>50</v>
      </c>
      <c r="G14">
        <f>IF(C6&lt;51,1,H14)</f>
        <v>1</v>
      </c>
      <c r="H14" s="20">
        <f t="shared" si="0"/>
        <v>1</v>
      </c>
      <c r="I14" s="20">
        <f>C2/5</f>
        <v>0.6</v>
      </c>
      <c r="J14">
        <f>C6/H14</f>
        <v>32.4</v>
      </c>
      <c r="L14" t="s">
        <v>49</v>
      </c>
      <c r="M14" s="45">
        <v>130377</v>
      </c>
    </row>
    <row r="15" spans="2:13" x14ac:dyDescent="0.25">
      <c r="B15" s="59" t="str">
        <f>IF(C15=" "," ",VLOOKUP(60,K33:L35,2,FALSE))</f>
        <v>Блок живлення для LED стрічки 12V 60W IP20</v>
      </c>
      <c r="C15" s="48" t="str">
        <f>IF(J15&lt;60,VLOOKUP(60,N34:O36,2,FALSE)," ")</f>
        <v>92144</v>
      </c>
      <c r="D15" s="49">
        <f t="shared" si="1"/>
        <v>1</v>
      </c>
      <c r="E15" s="69" t="s">
        <v>50</v>
      </c>
      <c r="G15">
        <f>IF(C6&lt;51,1,H15)</f>
        <v>1</v>
      </c>
      <c r="H15" s="20">
        <f t="shared" si="0"/>
        <v>1</v>
      </c>
      <c r="I15" s="20">
        <f>C2/5</f>
        <v>0.6</v>
      </c>
      <c r="J15">
        <f>C6/H15</f>
        <v>32.4</v>
      </c>
    </row>
    <row r="16" spans="2:13" x14ac:dyDescent="0.25">
      <c r="B16" s="59" t="str">
        <f>IF(C16=" "," ",VLOOKUP(72,K30:L32,2,FALSE))</f>
        <v>Блок живлення STICK LTR-72-12 12V 72W IP20 алюміній</v>
      </c>
      <c r="C16" s="48" t="str">
        <f>IF(J16&lt;72,VLOOKUP(72,N30:O32,2,FALSE)," ")</f>
        <v>130381</v>
      </c>
      <c r="D16" s="49">
        <f t="shared" si="1"/>
        <v>1</v>
      </c>
      <c r="E16" s="64" t="str">
        <f t="shared" si="2"/>
        <v>СХЕМА 1</v>
      </c>
      <c r="G16">
        <f>IF(C6&lt;71,1,H16)</f>
        <v>1</v>
      </c>
      <c r="H16" s="20">
        <f t="shared" si="0"/>
        <v>1</v>
      </c>
      <c r="I16" s="20">
        <f>C2/5</f>
        <v>0.6</v>
      </c>
      <c r="J16">
        <f>C6/H16</f>
        <v>32.4</v>
      </c>
    </row>
    <row r="17" spans="2:15" ht="15.75" thickBot="1" x14ac:dyDescent="0.3">
      <c r="B17" s="60" t="str">
        <f>IF(C17=" "," ",VLOOKUP(100,K33:L35,2,FALSE))</f>
        <v>Блок живлення  для LED стрічки 12V 100W IP20</v>
      </c>
      <c r="C17" s="61" t="str">
        <f>IF(J17&lt;100,VLOOKUP(100,N33:O35,2,FALSE)," ")</f>
        <v>92146</v>
      </c>
      <c r="D17" s="62">
        <f t="shared" si="1"/>
        <v>1</v>
      </c>
      <c r="E17" s="70" t="str">
        <f t="shared" si="2"/>
        <v>СХЕМА 1</v>
      </c>
      <c r="G17">
        <f>IF(C6&lt;83,1,H17)</f>
        <v>1</v>
      </c>
      <c r="H17" s="20">
        <f t="shared" si="0"/>
        <v>1</v>
      </c>
      <c r="I17" s="20">
        <f>C2/5</f>
        <v>0.6</v>
      </c>
      <c r="J17">
        <f>C6/H17</f>
        <v>32.4</v>
      </c>
    </row>
    <row r="18" spans="2:15" ht="9" customHeight="1" thickBot="1" x14ac:dyDescent="0.3">
      <c r="B18" s="17"/>
      <c r="C18" s="71"/>
      <c r="D18" s="25"/>
      <c r="L18" s="10" t="s">
        <v>8</v>
      </c>
      <c r="M18" s="11" t="s">
        <v>9</v>
      </c>
      <c r="N18" s="5" t="s">
        <v>10</v>
      </c>
      <c r="O18" s="6" t="s">
        <v>19</v>
      </c>
    </row>
    <row r="19" spans="2:15" ht="23.25" customHeight="1" thickBot="1" x14ac:dyDescent="0.3">
      <c r="B19" s="78" t="s">
        <v>28</v>
      </c>
      <c r="C19" s="79"/>
      <c r="D19" s="80"/>
      <c r="E19" s="53" t="s">
        <v>7</v>
      </c>
      <c r="L19" s="26">
        <v>130426</v>
      </c>
      <c r="M19" s="26">
        <v>9</v>
      </c>
    </row>
    <row r="20" spans="2:15" x14ac:dyDescent="0.25">
      <c r="B20" s="81" t="str">
        <f>IF(E20=0," ",VLOOKUP(E20,O52:P55,2,FALSE))</f>
        <v>Стрічка LED SMD2835-120L-V2-915Lm/m 8мм (неізол.) IP20 CW (білий холодний)</v>
      </c>
      <c r="C20" s="82"/>
      <c r="D20" s="83"/>
      <c r="E20" s="72">
        <f>VLOOKUP(L4,N52:O63,2,FALSE)</f>
        <v>130322</v>
      </c>
      <c r="L20" s="27">
        <v>120300</v>
      </c>
      <c r="M20" s="36">
        <v>13.6</v>
      </c>
      <c r="N20" s="31" t="s">
        <v>0</v>
      </c>
      <c r="O20" s="1" t="s">
        <v>1</v>
      </c>
    </row>
    <row r="21" spans="2:15" x14ac:dyDescent="0.25">
      <c r="B21" s="84" t="str">
        <f>IF(E21=0," ",VLOOKUP(E21,O67:P69,2,FALSE))</f>
        <v xml:space="preserve"> </v>
      </c>
      <c r="C21" s="85"/>
      <c r="D21" s="86"/>
      <c r="E21" s="73">
        <f>VLOOKUP(L4,N67:O78,2,FALSE)</f>
        <v>0</v>
      </c>
      <c r="L21" s="28">
        <v>129989</v>
      </c>
      <c r="M21" s="37">
        <v>9.6</v>
      </c>
      <c r="N21" s="32" t="s">
        <v>2</v>
      </c>
      <c r="O21" s="2" t="s">
        <v>3</v>
      </c>
    </row>
    <row r="22" spans="2:15" ht="15.75" thickBot="1" x14ac:dyDescent="0.3">
      <c r="B22" s="87" t="str">
        <f>IF(E22=0," ",VLOOKUP(E22,O80:P82,2,FALSE))</f>
        <v>Стрічка LED SMD2835-120L-V2-915Lm/m 8мм (неізол.) IP20 NW (білий нейтральний)</v>
      </c>
      <c r="C22" s="88"/>
      <c r="D22" s="89"/>
      <c r="E22" s="74">
        <f>VLOOKUP(L4,N80:O92,2,FALSE)</f>
        <v>130426</v>
      </c>
      <c r="L22" s="28">
        <v>130322</v>
      </c>
      <c r="M22" s="37">
        <v>9</v>
      </c>
      <c r="N22" s="33" t="s">
        <v>4</v>
      </c>
      <c r="O22" s="2" t="s">
        <v>3</v>
      </c>
    </row>
    <row r="23" spans="2:15" ht="9" customHeight="1" thickBot="1" x14ac:dyDescent="0.3">
      <c r="L23" s="28">
        <v>120602</v>
      </c>
      <c r="M23" s="37">
        <v>10.5</v>
      </c>
      <c r="N23" s="32" t="s">
        <v>2</v>
      </c>
      <c r="O23" s="2" t="s">
        <v>3</v>
      </c>
    </row>
    <row r="24" spans="2:15" ht="23.25" customHeight="1" thickBot="1" x14ac:dyDescent="0.3">
      <c r="B24" s="90" t="s">
        <v>46</v>
      </c>
      <c r="C24" s="91"/>
      <c r="D24" s="91"/>
      <c r="E24" s="52" t="s">
        <v>7</v>
      </c>
      <c r="L24" s="28">
        <v>92142</v>
      </c>
      <c r="M24" s="37">
        <v>14.4</v>
      </c>
      <c r="N24" s="33" t="s">
        <v>4</v>
      </c>
      <c r="O24" s="2" t="s">
        <v>5</v>
      </c>
    </row>
    <row r="25" spans="2:15" ht="16.5" customHeight="1" thickBot="1" x14ac:dyDescent="0.3">
      <c r="B25" s="76" t="str">
        <f>IF(E25=M12,L12,L13)</f>
        <v>провід електричний мідний ШВВП 2х0,5 мм.кв білий</v>
      </c>
      <c r="C25" s="77"/>
      <c r="D25" s="77"/>
      <c r="E25" s="75">
        <f>IF(L4&lt;14.4,M12,M13)</f>
        <v>130375</v>
      </c>
      <c r="L25" s="29">
        <v>92140</v>
      </c>
      <c r="M25" s="38">
        <v>4.8</v>
      </c>
      <c r="N25" s="33" t="s">
        <v>4</v>
      </c>
      <c r="O25" s="3" t="s">
        <v>6</v>
      </c>
    </row>
    <row r="26" spans="2:15" x14ac:dyDescent="0.25">
      <c r="L26" s="29">
        <v>92143</v>
      </c>
      <c r="M26" s="38">
        <v>14.4</v>
      </c>
      <c r="N26" s="34" t="s">
        <v>0</v>
      </c>
      <c r="O26" s="3" t="s">
        <v>5</v>
      </c>
    </row>
    <row r="27" spans="2:15" x14ac:dyDescent="0.25">
      <c r="L27" s="29">
        <v>92141</v>
      </c>
      <c r="M27" s="38">
        <v>4.8</v>
      </c>
      <c r="N27" s="34" t="s">
        <v>0</v>
      </c>
      <c r="O27" s="3" t="s">
        <v>6</v>
      </c>
    </row>
    <row r="28" spans="2:15" ht="15.75" thickBot="1" x14ac:dyDescent="0.3">
      <c r="L28" s="30">
        <v>120603</v>
      </c>
      <c r="M28" s="39">
        <v>10.5</v>
      </c>
      <c r="N28" s="35" t="s">
        <v>4</v>
      </c>
      <c r="O28" s="4" t="s">
        <v>3</v>
      </c>
    </row>
    <row r="30" spans="2:15" x14ac:dyDescent="0.25">
      <c r="K30" s="9">
        <v>36</v>
      </c>
      <c r="L30" s="8" t="s">
        <v>32</v>
      </c>
      <c r="N30" s="9">
        <v>36</v>
      </c>
      <c r="O30" s="7" t="s">
        <v>11</v>
      </c>
    </row>
    <row r="31" spans="2:15" x14ac:dyDescent="0.25">
      <c r="K31" s="9">
        <v>60</v>
      </c>
      <c r="L31" s="8" t="s">
        <v>33</v>
      </c>
      <c r="N31" s="9">
        <v>60</v>
      </c>
      <c r="O31" s="7" t="s">
        <v>12</v>
      </c>
    </row>
    <row r="32" spans="2:15" x14ac:dyDescent="0.25">
      <c r="K32" s="9">
        <v>72</v>
      </c>
      <c r="L32" s="8" t="s">
        <v>34</v>
      </c>
      <c r="N32" s="9">
        <v>72</v>
      </c>
      <c r="O32" s="7" t="s">
        <v>13</v>
      </c>
    </row>
    <row r="33" spans="11:15" x14ac:dyDescent="0.25">
      <c r="K33" s="9">
        <v>100</v>
      </c>
      <c r="L33" s="8" t="s">
        <v>29</v>
      </c>
      <c r="N33" s="9">
        <v>100</v>
      </c>
      <c r="O33" s="7" t="s">
        <v>14</v>
      </c>
    </row>
    <row r="34" spans="11:15" x14ac:dyDescent="0.25">
      <c r="K34" s="9">
        <v>36</v>
      </c>
      <c r="L34" s="8" t="s">
        <v>30</v>
      </c>
      <c r="N34" s="9">
        <v>36</v>
      </c>
      <c r="O34" s="7" t="s">
        <v>15</v>
      </c>
    </row>
    <row r="35" spans="11:15" x14ac:dyDescent="0.25">
      <c r="K35" s="9">
        <v>60</v>
      </c>
      <c r="L35" s="8" t="s">
        <v>31</v>
      </c>
      <c r="N35" s="9">
        <v>60</v>
      </c>
      <c r="O35" s="7" t="s">
        <v>16</v>
      </c>
    </row>
    <row r="38" spans="11:15" ht="21" x14ac:dyDescent="0.35">
      <c r="M38" s="44">
        <v>2.9</v>
      </c>
    </row>
    <row r="39" spans="11:15" ht="21" x14ac:dyDescent="0.35">
      <c r="M39" s="43">
        <v>4.8</v>
      </c>
    </row>
    <row r="40" spans="11:15" ht="21" x14ac:dyDescent="0.35">
      <c r="M40" s="43">
        <v>7.2</v>
      </c>
    </row>
    <row r="41" spans="11:15" ht="21" x14ac:dyDescent="0.35">
      <c r="M41" s="43">
        <v>9</v>
      </c>
    </row>
    <row r="42" spans="11:15" ht="21" x14ac:dyDescent="0.35">
      <c r="M42" s="43">
        <v>9.6</v>
      </c>
    </row>
    <row r="43" spans="11:15" ht="21" x14ac:dyDescent="0.35">
      <c r="M43" s="43">
        <v>10.5</v>
      </c>
    </row>
    <row r="44" spans="11:15" ht="21" x14ac:dyDescent="0.35">
      <c r="M44" s="43">
        <v>13.6</v>
      </c>
    </row>
    <row r="45" spans="11:15" ht="21" x14ac:dyDescent="0.35">
      <c r="M45" s="43">
        <v>14.4</v>
      </c>
    </row>
    <row r="46" spans="11:15" ht="21" x14ac:dyDescent="0.35">
      <c r="M46" s="43">
        <v>15</v>
      </c>
    </row>
    <row r="47" spans="11:15" ht="21" x14ac:dyDescent="0.35">
      <c r="M47" s="43">
        <v>16</v>
      </c>
    </row>
    <row r="48" spans="11:15" ht="21" x14ac:dyDescent="0.35">
      <c r="M48" s="43">
        <v>19.2</v>
      </c>
    </row>
    <row r="49" spans="13:16" ht="21" x14ac:dyDescent="0.35">
      <c r="M49" s="43">
        <v>25</v>
      </c>
    </row>
    <row r="52" spans="13:16" x14ac:dyDescent="0.25">
      <c r="N52" s="45">
        <v>4.8</v>
      </c>
      <c r="O52" s="13">
        <v>92140</v>
      </c>
      <c r="P52" s="21" t="s">
        <v>36</v>
      </c>
    </row>
    <row r="53" spans="13:16" x14ac:dyDescent="0.25">
      <c r="N53" s="45">
        <v>14.4</v>
      </c>
      <c r="O53" s="13">
        <v>92142</v>
      </c>
      <c r="P53" s="21" t="s">
        <v>37</v>
      </c>
    </row>
    <row r="54" spans="13:16" x14ac:dyDescent="0.25">
      <c r="N54" s="45">
        <v>10.5</v>
      </c>
      <c r="O54" s="13">
        <v>120603</v>
      </c>
      <c r="P54" s="21" t="s">
        <v>38</v>
      </c>
    </row>
    <row r="55" spans="13:16" x14ac:dyDescent="0.25">
      <c r="N55" s="45">
        <v>9</v>
      </c>
      <c r="O55" s="13">
        <v>130322</v>
      </c>
      <c r="P55" s="21" t="s">
        <v>39</v>
      </c>
    </row>
    <row r="56" spans="13:16" x14ac:dyDescent="0.25">
      <c r="N56" s="45">
        <v>2.9</v>
      </c>
    </row>
    <row r="57" spans="13:16" x14ac:dyDescent="0.25">
      <c r="N57" s="45">
        <v>7.2</v>
      </c>
    </row>
    <row r="58" spans="13:16" x14ac:dyDescent="0.25">
      <c r="N58" s="45">
        <v>9.6</v>
      </c>
    </row>
    <row r="59" spans="13:16" x14ac:dyDescent="0.25">
      <c r="N59" s="45">
        <v>13.6</v>
      </c>
    </row>
    <row r="60" spans="13:16" x14ac:dyDescent="0.25">
      <c r="N60" s="45">
        <v>15</v>
      </c>
    </row>
    <row r="61" spans="13:16" x14ac:dyDescent="0.25">
      <c r="N61" s="45">
        <v>16</v>
      </c>
    </row>
    <row r="62" spans="13:16" x14ac:dyDescent="0.25">
      <c r="N62" s="45">
        <v>19.2</v>
      </c>
    </row>
    <row r="63" spans="13:16" x14ac:dyDescent="0.25">
      <c r="N63" s="45">
        <v>25</v>
      </c>
    </row>
    <row r="67" spans="14:16" x14ac:dyDescent="0.25">
      <c r="N67" s="45">
        <v>4.8</v>
      </c>
      <c r="O67" s="14">
        <v>92141</v>
      </c>
      <c r="P67" s="22" t="s">
        <v>40</v>
      </c>
    </row>
    <row r="68" spans="14:16" x14ac:dyDescent="0.25">
      <c r="N68" s="45">
        <v>14.4</v>
      </c>
      <c r="O68" s="14">
        <v>92143</v>
      </c>
      <c r="P68" s="22" t="s">
        <v>41</v>
      </c>
    </row>
    <row r="69" spans="14:16" x14ac:dyDescent="0.25">
      <c r="N69" s="45">
        <v>13.6</v>
      </c>
      <c r="O69" s="15">
        <v>120300</v>
      </c>
      <c r="P69" s="23" t="s">
        <v>42</v>
      </c>
    </row>
    <row r="70" spans="14:16" x14ac:dyDescent="0.25">
      <c r="N70" s="45">
        <v>2.9</v>
      </c>
    </row>
    <row r="71" spans="14:16" x14ac:dyDescent="0.25">
      <c r="N71" s="45">
        <v>7.2</v>
      </c>
    </row>
    <row r="72" spans="14:16" x14ac:dyDescent="0.25">
      <c r="N72" s="45">
        <v>9.6</v>
      </c>
    </row>
    <row r="73" spans="14:16" x14ac:dyDescent="0.25">
      <c r="N73" s="45">
        <v>10.5</v>
      </c>
    </row>
    <row r="74" spans="14:16" x14ac:dyDescent="0.25">
      <c r="N74" s="45">
        <v>15</v>
      </c>
    </row>
    <row r="75" spans="14:16" x14ac:dyDescent="0.25">
      <c r="N75" s="45">
        <v>16</v>
      </c>
    </row>
    <row r="76" spans="14:16" x14ac:dyDescent="0.25">
      <c r="N76" s="45">
        <v>19.2</v>
      </c>
    </row>
    <row r="77" spans="14:16" x14ac:dyDescent="0.25">
      <c r="N77" s="45">
        <v>25</v>
      </c>
    </row>
    <row r="78" spans="14:16" x14ac:dyDescent="0.25">
      <c r="N78" s="45">
        <v>9</v>
      </c>
    </row>
    <row r="80" spans="14:16" x14ac:dyDescent="0.25">
      <c r="N80" s="45">
        <v>10.5</v>
      </c>
      <c r="O80" s="16">
        <v>120602</v>
      </c>
      <c r="P80" s="24" t="s">
        <v>43</v>
      </c>
    </row>
    <row r="81" spans="14:16" x14ac:dyDescent="0.25">
      <c r="N81" s="45">
        <v>9.6</v>
      </c>
      <c r="O81" s="16">
        <v>129989</v>
      </c>
      <c r="P81" s="24" t="s">
        <v>44</v>
      </c>
    </row>
    <row r="82" spans="14:16" x14ac:dyDescent="0.25">
      <c r="N82" s="45">
        <v>9</v>
      </c>
      <c r="O82" s="16">
        <v>130426</v>
      </c>
      <c r="P82" s="24" t="s">
        <v>45</v>
      </c>
    </row>
    <row r="83" spans="14:16" x14ac:dyDescent="0.25">
      <c r="N83" s="45">
        <v>2.9</v>
      </c>
    </row>
    <row r="84" spans="14:16" x14ac:dyDescent="0.25">
      <c r="N84" s="45">
        <v>4.8</v>
      </c>
    </row>
    <row r="85" spans="14:16" x14ac:dyDescent="0.25">
      <c r="N85" s="45">
        <v>7.2</v>
      </c>
    </row>
    <row r="86" spans="14:16" x14ac:dyDescent="0.25">
      <c r="N86" s="45">
        <v>10.5</v>
      </c>
    </row>
    <row r="87" spans="14:16" x14ac:dyDescent="0.25">
      <c r="N87" s="45">
        <v>13.6</v>
      </c>
    </row>
    <row r="88" spans="14:16" x14ac:dyDescent="0.25">
      <c r="N88" s="45">
        <v>14.4</v>
      </c>
    </row>
    <row r="89" spans="14:16" x14ac:dyDescent="0.25">
      <c r="N89" s="45">
        <v>15</v>
      </c>
    </row>
    <row r="90" spans="14:16" x14ac:dyDescent="0.25">
      <c r="N90" s="45">
        <v>16</v>
      </c>
    </row>
    <row r="91" spans="14:16" x14ac:dyDescent="0.25">
      <c r="N91" s="45">
        <v>19.2</v>
      </c>
    </row>
    <row r="92" spans="14:16" x14ac:dyDescent="0.25">
      <c r="N92" s="45">
        <v>25</v>
      </c>
    </row>
  </sheetData>
  <sheetProtection algorithmName="SHA-512" hashValue="JMynVnolh/0nYKtu7ztvBFLZW9VV+eowp9KiUYKVFzxYXCVWfN3N1UtiAjSi49vdYOkQz4GN1JIqza7sQHkNng==" saltValue="HgG2GyDLpoh8CwcEpQzy/A==" spinCount="100000" sheet="1" objects="1" scenarios="1" formatCells="0" formatColumns="0" formatRows="0" insertColumns="0" insertRows="0" insertHyperlinks="0" deleteColumns="0" deleteRows="0"/>
  <protectedRanges>
    <protectedRange sqref="D23 B35:C35 L4 B47:C53 C5:C7 D25:D27 D29:D53 D1:D9 B11:D17 B1:B7 C1:C3 E19 B18:B19 D18:D19 C18 O52:P55 O67:P69 O80:P82 E24 A1:A53" name="Диапазон1"/>
  </protectedRanges>
  <sortState xmlns:xlrd2="http://schemas.microsoft.com/office/spreadsheetml/2017/richdata2" ref="A3:B12">
    <sortCondition ref="A3"/>
  </sortState>
  <dataConsolidate/>
  <mergeCells count="6">
    <mergeCell ref="B25:D25"/>
    <mergeCell ref="B19:D19"/>
    <mergeCell ref="B20:D20"/>
    <mergeCell ref="B21:D21"/>
    <mergeCell ref="B22:D22"/>
    <mergeCell ref="B24:D24"/>
  </mergeCells>
  <dataValidations count="1">
    <dataValidation type="decimal" operator="greaterThan" allowBlank="1" showInputMessage="1" showErrorMessage="1" error="введите более 0 метров" sqref="C2" xr:uid="{00000000-0002-0000-0000-000000000000}">
      <formula1>0</formula1>
    </dataValidation>
  </dataValidations>
  <pageMargins left="0.7" right="0.7" top="0.75" bottom="0.75" header="0.3" footer="0.3"/>
  <pageSetup paperSize="9" scale="78" orientation="portrait" r:id="rId1"/>
  <colBreaks count="1" manualBreakCount="1">
    <brk id="4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locked="0" defaultSize="0" autoLine="0" autoPict="0">
                <anchor moveWithCells="1">
                  <from>
                    <xdr:col>1</xdr:col>
                    <xdr:colOff>4600575</xdr:colOff>
                    <xdr:row>3</xdr:row>
                    <xdr:rowOff>0</xdr:rowOff>
                  </from>
                  <to>
                    <xdr:col>2</xdr:col>
                    <xdr:colOff>1066800</xdr:colOff>
                    <xdr:row>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мощность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Ковальчук Геннадий</dc:creator>
  <cp:lastModifiedBy>Пользователь Windows</cp:lastModifiedBy>
  <cp:lastPrinted>2023-01-30T08:33:21Z</cp:lastPrinted>
  <dcterms:created xsi:type="dcterms:W3CDTF">2023-01-18T12:46:07Z</dcterms:created>
  <dcterms:modified xsi:type="dcterms:W3CDTF">2023-02-17T10:41:21Z</dcterms:modified>
</cp:coreProperties>
</file>